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ue/Desktop/"/>
    </mc:Choice>
  </mc:AlternateContent>
  <xr:revisionPtr revIDLastSave="0" documentId="13_ncr:1_{F17E523C-4D6C-9443-BD1D-6705729E65A7}" xr6:coauthVersionLast="36" xr6:coauthVersionMax="36" xr10:uidLastSave="{00000000-0000-0000-0000-000000000000}"/>
  <bookViews>
    <workbookView xWindow="3620" yWindow="2100" windowWidth="27760" windowHeight="1638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1" i="1" l="1"/>
  <c r="B77" i="1"/>
  <c r="B70" i="1"/>
  <c r="B53" i="1"/>
  <c r="B52" i="1"/>
  <c r="B51" i="1"/>
  <c r="B40" i="1"/>
  <c r="B58" i="1"/>
  <c r="B49" i="1"/>
  <c r="B46" i="1"/>
  <c r="B45" i="1"/>
  <c r="B43" i="1"/>
  <c r="B42" i="1"/>
  <c r="B37" i="1"/>
  <c r="B27" i="1"/>
  <c r="B20" i="1"/>
  <c r="B16" i="1"/>
  <c r="B80" i="1"/>
  <c r="B79" i="1"/>
  <c r="B78" i="1"/>
  <c r="B71" i="1"/>
  <c r="B67" i="1"/>
  <c r="B65" i="1"/>
  <c r="B30" i="1"/>
  <c r="B29" i="1"/>
  <c r="B28" i="1"/>
  <c r="B19" i="1"/>
  <c r="B18" i="1"/>
  <c r="B17" i="1"/>
  <c r="B50" i="1"/>
  <c r="B48" i="1"/>
  <c r="B47" i="1"/>
  <c r="B69" i="1"/>
  <c r="B82" i="1"/>
  <c r="B76" i="1"/>
  <c r="B83" i="1"/>
  <c r="B84" i="1"/>
  <c r="B64" i="1"/>
  <c r="B66" i="1"/>
  <c r="B68" i="1"/>
  <c r="B36" i="1"/>
  <c r="B38" i="1"/>
  <c r="B39" i="1"/>
  <c r="B41" i="1"/>
  <c r="B44" i="1"/>
  <c r="B54" i="1"/>
  <c r="B55" i="1"/>
  <c r="B56" i="1"/>
  <c r="B57" i="1"/>
  <c r="B59" i="1"/>
  <c r="B60" i="1"/>
  <c r="B25" i="1"/>
  <c r="B26" i="1"/>
  <c r="B21" i="1"/>
  <c r="B73" i="1" l="1"/>
  <c r="B85" i="1"/>
  <c r="B61" i="1"/>
  <c r="B33" i="1"/>
  <c r="B22" i="1"/>
</calcChain>
</file>

<file path=xl/sharedStrings.xml><?xml version="1.0" encoding="utf-8"?>
<sst xmlns="http://schemas.openxmlformats.org/spreadsheetml/2006/main" count="86" uniqueCount="79">
  <si>
    <t>Please return by email to info@risingsunsheffield.co.uk</t>
  </si>
  <si>
    <t>Organiser</t>
  </si>
  <si>
    <t>Date</t>
  </si>
  <si>
    <t>Deposit Paid</t>
  </si>
  <si>
    <t>No. in Party</t>
  </si>
  <si>
    <t>Phone Number</t>
  </si>
  <si>
    <t>Date Paid</t>
  </si>
  <si>
    <t>Arrival Time</t>
  </si>
  <si>
    <t>Eating Time</t>
  </si>
  <si>
    <t>E-Mail</t>
  </si>
  <si>
    <t>First Name</t>
  </si>
  <si>
    <t>Surname</t>
  </si>
  <si>
    <t>Starter</t>
  </si>
  <si>
    <t>Main</t>
  </si>
  <si>
    <t>Dessert</t>
  </si>
  <si>
    <t>Allergens</t>
  </si>
  <si>
    <t>Other Notes / Dietary Requirements</t>
  </si>
  <si>
    <t>Starters</t>
  </si>
  <si>
    <t>Scotch Egg</t>
  </si>
  <si>
    <t>Mains</t>
  </si>
  <si>
    <t>Burger</t>
  </si>
  <si>
    <t>Pie</t>
  </si>
  <si>
    <t>Fish &amp; Chips</t>
  </si>
  <si>
    <t>Steak</t>
  </si>
  <si>
    <t>Veggie Burger</t>
  </si>
  <si>
    <t>Sides</t>
  </si>
  <si>
    <t>Chips</t>
  </si>
  <si>
    <t>Mash</t>
  </si>
  <si>
    <t>Slaw</t>
  </si>
  <si>
    <t>Desserts</t>
  </si>
  <si>
    <t>Sticky Toffee</t>
  </si>
  <si>
    <t xml:space="preserve">Sandwiches </t>
  </si>
  <si>
    <t>12-5pm only</t>
  </si>
  <si>
    <t>Fish Finger</t>
  </si>
  <si>
    <t>Sandwiches</t>
  </si>
  <si>
    <t>Kids Sausage</t>
  </si>
  <si>
    <t>Kids Burger</t>
  </si>
  <si>
    <t>Kids Mac</t>
  </si>
  <si>
    <t>Kids Brownie</t>
  </si>
  <si>
    <t>Kids Ice Cream</t>
  </si>
  <si>
    <t>Kids Fish</t>
  </si>
  <si>
    <t>Kids Veggie Burger</t>
  </si>
  <si>
    <t>Bacon Chop</t>
  </si>
  <si>
    <t>Kids Curry</t>
  </si>
  <si>
    <t>Kids Sundae</t>
  </si>
  <si>
    <t>Onion rings</t>
  </si>
  <si>
    <t>Bavette Steak</t>
  </si>
  <si>
    <t>Curry</t>
  </si>
  <si>
    <t>Veggie Pie</t>
  </si>
  <si>
    <t>Roast</t>
  </si>
  <si>
    <t>For roast and ice cream choices, please add variety/scoop quantity to 'Other Notes' box.</t>
  </si>
  <si>
    <t>Bhajis</t>
  </si>
  <si>
    <t>Satay Skewers</t>
  </si>
  <si>
    <t>Soup</t>
  </si>
  <si>
    <t>Chicken Satay</t>
  </si>
  <si>
    <t>Bhaji</t>
  </si>
  <si>
    <t>Brie</t>
  </si>
  <si>
    <t>Pork Cheeks</t>
  </si>
  <si>
    <t>Truffle Chips</t>
  </si>
  <si>
    <t>Roast Potatoes</t>
  </si>
  <si>
    <t>Cauliflower Cheese</t>
  </si>
  <si>
    <t>Banana Bread</t>
  </si>
  <si>
    <t>Scone</t>
  </si>
  <si>
    <t>Shortbread</t>
  </si>
  <si>
    <t>Winter Menu 23  Pre-Order sheet</t>
  </si>
  <si>
    <t>Haggis</t>
  </si>
  <si>
    <t>Trout</t>
  </si>
  <si>
    <t>Turkey</t>
  </si>
  <si>
    <t>Turkey Burger</t>
  </si>
  <si>
    <t>Nut Roast</t>
  </si>
  <si>
    <t>Hake</t>
  </si>
  <si>
    <t>Kedgeree</t>
  </si>
  <si>
    <t>Kids Turkey Burger</t>
  </si>
  <si>
    <t>Kids Roast</t>
  </si>
  <si>
    <t>Kids Xmas Dinner</t>
  </si>
  <si>
    <t>Kids Nut Roast</t>
  </si>
  <si>
    <t>Brussel Sprouts</t>
  </si>
  <si>
    <t>Bread &amp; Butter Pud</t>
  </si>
  <si>
    <t>Kids B&amp;B Pud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</si>
</sst>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472C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Fill="1" applyBorder="1"/>
    <xf numFmtId="0" fontId="0" fillId="0" borderId="5" xfId="0" applyBorder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/>
    <xf numFmtId="0" fontId="0" fillId="3" borderId="6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Protection="1">
      <protection locked="0"/>
    </xf>
    <xf numFmtId="0" fontId="0" fillId="4" borderId="0" xfId="0" applyFill="1" applyBorder="1"/>
    <xf numFmtId="0" fontId="1" fillId="4" borderId="0" xfId="0" applyFont="1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0" borderId="7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Border="1" applyAlignment="1" applyProtection="1">
      <protection locked="0"/>
    </xf>
    <xf numFmtId="0" fontId="0" fillId="0" borderId="2" xfId="0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101600</xdr:rowOff>
    </xdr:from>
    <xdr:to>
      <xdr:col>2</xdr:col>
      <xdr:colOff>478367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"/>
          <a:ext cx="2624667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26"/>
  <sheetViews>
    <sheetView tabSelected="1" workbookViewId="0">
      <selection activeCell="K79" sqref="K79"/>
    </sheetView>
  </sheetViews>
  <sheetFormatPr baseColWidth="10" defaultRowHeight="16" x14ac:dyDescent="0.2"/>
  <cols>
    <col min="1" max="1" width="17.33203125" customWidth="1"/>
    <col min="4" max="5" width="13.83203125" customWidth="1"/>
    <col min="7" max="11" width="13.83203125" customWidth="1"/>
    <col min="12" max="12" width="13.33203125" customWidth="1"/>
    <col min="16" max="16" width="13.83203125" customWidth="1"/>
  </cols>
  <sheetData>
    <row r="1" spans="1:4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x14ac:dyDescent="0.2">
      <c r="A2" s="5"/>
      <c r="B2" s="5"/>
      <c r="C2" s="6"/>
      <c r="D2" s="6" t="s">
        <v>64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">
      <c r="A3" s="5"/>
      <c r="B3" s="5"/>
      <c r="C3" s="5"/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2">
      <c r="A4" s="5"/>
      <c r="B4" s="5"/>
      <c r="C4" s="5"/>
      <c r="D4" s="5" t="s">
        <v>50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6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">
      <c r="A6" s="5"/>
      <c r="B6" s="5"/>
      <c r="C6" s="5"/>
      <c r="D6" s="14" t="s">
        <v>1</v>
      </c>
      <c r="E6" s="31"/>
      <c r="F6" s="31"/>
      <c r="G6" s="31"/>
      <c r="H6" s="22"/>
      <c r="I6" s="14" t="s">
        <v>4</v>
      </c>
      <c r="J6" s="32"/>
      <c r="K6" s="33"/>
      <c r="L6" s="34"/>
      <c r="M6" s="8"/>
      <c r="N6" s="14" t="s">
        <v>7</v>
      </c>
      <c r="O6" s="32"/>
      <c r="P6" s="33"/>
      <c r="Q6" s="34"/>
      <c r="R6" s="24"/>
      <c r="S6" s="9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5"/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  <c r="N7" s="5"/>
      <c r="O7" s="5"/>
      <c r="P7" s="5"/>
      <c r="Q7" s="5"/>
      <c r="R7" s="16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">
      <c r="A8" s="5"/>
      <c r="B8" s="5"/>
      <c r="C8" s="5"/>
      <c r="D8" s="14" t="s">
        <v>2</v>
      </c>
      <c r="E8" s="31"/>
      <c r="F8" s="31"/>
      <c r="G8" s="31"/>
      <c r="H8" s="22"/>
      <c r="I8" s="14" t="s">
        <v>5</v>
      </c>
      <c r="J8" s="32"/>
      <c r="K8" s="33"/>
      <c r="L8" s="34"/>
      <c r="M8" s="8"/>
      <c r="N8" s="14" t="s">
        <v>8</v>
      </c>
      <c r="O8" s="32"/>
      <c r="P8" s="33"/>
      <c r="Q8" s="34"/>
      <c r="R8" s="24"/>
      <c r="S8" s="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x14ac:dyDescent="0.2">
      <c r="A9" s="5"/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  <c r="N9" s="5"/>
      <c r="O9" s="5"/>
      <c r="P9" s="5"/>
      <c r="Q9" s="5"/>
      <c r="R9" s="16"/>
      <c r="S9" s="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">
      <c r="A10" s="5"/>
      <c r="B10" s="5"/>
      <c r="C10" s="5"/>
      <c r="D10" s="14" t="s">
        <v>3</v>
      </c>
      <c r="E10" s="31"/>
      <c r="F10" s="31"/>
      <c r="G10" s="31"/>
      <c r="H10" s="22"/>
      <c r="I10" s="14" t="s">
        <v>6</v>
      </c>
      <c r="J10" s="32"/>
      <c r="K10" s="33"/>
      <c r="L10" s="34"/>
      <c r="M10" s="8"/>
      <c r="N10" s="14" t="s">
        <v>9</v>
      </c>
      <c r="O10" s="32"/>
      <c r="P10" s="33"/>
      <c r="Q10" s="34"/>
      <c r="R10" s="24"/>
      <c r="S10" s="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x14ac:dyDescent="0.2">
      <c r="A13" s="5"/>
      <c r="B13" s="5"/>
      <c r="C13" s="5"/>
      <c r="D13" s="13" t="s">
        <v>10</v>
      </c>
      <c r="E13" s="13" t="s">
        <v>11</v>
      </c>
      <c r="F13" s="8"/>
      <c r="G13" s="13" t="s">
        <v>12</v>
      </c>
      <c r="H13" s="13" t="s">
        <v>34</v>
      </c>
      <c r="I13" s="13" t="s">
        <v>13</v>
      </c>
      <c r="J13" s="13" t="s">
        <v>25</v>
      </c>
      <c r="K13" s="13" t="s">
        <v>14</v>
      </c>
      <c r="L13" s="13" t="s">
        <v>15</v>
      </c>
      <c r="M13" s="35" t="s">
        <v>16</v>
      </c>
      <c r="N13" s="36"/>
      <c r="O13" s="36"/>
      <c r="P13" s="36"/>
      <c r="Q13" s="36"/>
      <c r="R13" s="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">
      <c r="A14" s="5"/>
      <c r="B14" s="5"/>
      <c r="C14" s="5"/>
      <c r="D14" s="15"/>
      <c r="E14" s="15"/>
      <c r="F14" s="5"/>
      <c r="G14" s="15"/>
      <c r="H14" s="15"/>
      <c r="I14" s="15"/>
      <c r="J14" s="15"/>
      <c r="K14" s="15"/>
      <c r="L14" s="15"/>
      <c r="M14" s="32"/>
      <c r="N14" s="33"/>
      <c r="O14" s="33"/>
      <c r="P14" s="33"/>
      <c r="Q14" s="33"/>
      <c r="R14" s="3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">
      <c r="A15" s="6" t="s">
        <v>17</v>
      </c>
      <c r="B15" s="5"/>
      <c r="C15" s="5"/>
      <c r="D15" s="15"/>
      <c r="E15" s="15"/>
      <c r="F15" s="5"/>
      <c r="G15" s="15"/>
      <c r="H15" s="15"/>
      <c r="I15" s="15"/>
      <c r="J15" s="15"/>
      <c r="K15" s="15"/>
      <c r="L15" s="15"/>
      <c r="M15" s="31"/>
      <c r="N15" s="31"/>
      <c r="O15" s="31"/>
      <c r="P15" s="31"/>
      <c r="Q15" s="31"/>
      <c r="R15" s="3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x14ac:dyDescent="0.2">
      <c r="A16" s="11" t="s">
        <v>65</v>
      </c>
      <c r="B16" s="1">
        <f>COUNTIF(G14:G85,"Haggis")</f>
        <v>0</v>
      </c>
      <c r="C16" s="5"/>
      <c r="D16" s="15"/>
      <c r="E16" s="15"/>
      <c r="F16" s="5"/>
      <c r="G16" s="15"/>
      <c r="H16" s="15"/>
      <c r="I16" s="15"/>
      <c r="J16" s="15"/>
      <c r="K16" s="15"/>
      <c r="L16" s="15"/>
      <c r="M16" s="31"/>
      <c r="N16" s="31"/>
      <c r="O16" s="31"/>
      <c r="P16" s="31"/>
      <c r="Q16" s="31"/>
      <c r="R16" s="3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x14ac:dyDescent="0.2">
      <c r="A17" s="11" t="s">
        <v>51</v>
      </c>
      <c r="B17" s="1">
        <f>COUNTIF(G14:G85,"Bhajis")</f>
        <v>0</v>
      </c>
      <c r="C17" s="5"/>
      <c r="D17" s="15"/>
      <c r="E17" s="15"/>
      <c r="F17" s="5"/>
      <c r="G17" s="15"/>
      <c r="H17" s="15"/>
      <c r="I17" s="15"/>
      <c r="J17" s="15"/>
      <c r="K17" s="15"/>
      <c r="L17" s="15"/>
      <c r="M17" s="31"/>
      <c r="N17" s="31"/>
      <c r="O17" s="31"/>
      <c r="P17" s="31"/>
      <c r="Q17" s="31"/>
      <c r="R17" s="3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x14ac:dyDescent="0.2">
      <c r="A18" s="11" t="s">
        <v>52</v>
      </c>
      <c r="B18" s="1">
        <f>COUNTIF(G14:G85,"Satay Skewers")</f>
        <v>0</v>
      </c>
      <c r="C18" s="5"/>
      <c r="D18" s="15"/>
      <c r="E18" s="15"/>
      <c r="F18" s="5"/>
      <c r="G18" s="15"/>
      <c r="H18" s="15"/>
      <c r="I18" s="15"/>
      <c r="J18" s="15"/>
      <c r="K18" s="15"/>
      <c r="L18" s="15"/>
      <c r="M18" s="31"/>
      <c r="N18" s="31"/>
      <c r="O18" s="31"/>
      <c r="P18" s="31"/>
      <c r="Q18" s="31"/>
      <c r="R18" s="3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x14ac:dyDescent="0.2">
      <c r="A19" s="11" t="s">
        <v>53</v>
      </c>
      <c r="B19" s="1">
        <f>COUNTIF(G14:G85,"Soup")</f>
        <v>0</v>
      </c>
      <c r="C19" s="5"/>
      <c r="D19" s="15"/>
      <c r="E19" s="15"/>
      <c r="F19" s="5"/>
      <c r="G19" s="15"/>
      <c r="H19" s="15"/>
      <c r="I19" s="15"/>
      <c r="J19" s="15"/>
      <c r="K19" s="15"/>
      <c r="L19" s="15"/>
      <c r="M19" s="31"/>
      <c r="N19" s="31"/>
      <c r="O19" s="31"/>
      <c r="P19" s="31"/>
      <c r="Q19" s="31"/>
      <c r="R19" s="3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x14ac:dyDescent="0.2">
      <c r="A20" s="11" t="s">
        <v>66</v>
      </c>
      <c r="B20" s="1">
        <f>COUNTIF(G14:G85,"Trout")</f>
        <v>0</v>
      </c>
      <c r="C20" s="5"/>
      <c r="D20" s="15"/>
      <c r="E20" s="15"/>
      <c r="F20" s="5"/>
      <c r="G20" s="15"/>
      <c r="H20" s="15"/>
      <c r="I20" s="15"/>
      <c r="J20" s="15"/>
      <c r="K20" s="15"/>
      <c r="L20" s="15"/>
      <c r="M20" s="31"/>
      <c r="N20" s="31"/>
      <c r="O20" s="31"/>
      <c r="P20" s="31"/>
      <c r="Q20" s="31"/>
      <c r="R20" s="3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7" thickBot="1" x14ac:dyDescent="0.25">
      <c r="A21" s="12" t="s">
        <v>18</v>
      </c>
      <c r="B21" s="2">
        <f>COUNTIF(G14:G85,"Scotch Egg")</f>
        <v>0</v>
      </c>
      <c r="C21" s="5"/>
      <c r="D21" s="15"/>
      <c r="E21" s="15"/>
      <c r="F21" s="5"/>
      <c r="G21" s="15"/>
      <c r="H21" s="15"/>
      <c r="I21" s="15"/>
      <c r="J21" s="15"/>
      <c r="K21" s="15"/>
      <c r="L21" s="15"/>
      <c r="M21" s="31"/>
      <c r="N21" s="31"/>
      <c r="O21" s="31"/>
      <c r="P21" s="31"/>
      <c r="Q21" s="31"/>
      <c r="R21" s="3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7" thickBot="1" x14ac:dyDescent="0.25">
      <c r="A22" s="3" t="s">
        <v>17</v>
      </c>
      <c r="B22" s="4">
        <f>SUM(B16:B21)</f>
        <v>0</v>
      </c>
      <c r="C22" s="5"/>
      <c r="D22" s="15"/>
      <c r="E22" s="15"/>
      <c r="F22" s="5"/>
      <c r="G22" s="15"/>
      <c r="H22" s="15"/>
      <c r="I22" s="15"/>
      <c r="J22" s="15"/>
      <c r="K22" s="15"/>
      <c r="L22" s="15"/>
      <c r="M22" s="31"/>
      <c r="N22" s="31"/>
      <c r="O22" s="31"/>
      <c r="P22" s="31"/>
      <c r="Q22" s="31"/>
      <c r="R22" s="31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x14ac:dyDescent="0.2">
      <c r="A23" s="16"/>
      <c r="B23" s="16"/>
      <c r="C23" s="5"/>
      <c r="D23" s="15"/>
      <c r="E23" s="15"/>
      <c r="F23" s="5"/>
      <c r="G23" s="15"/>
      <c r="H23" s="15"/>
      <c r="I23" s="15"/>
      <c r="J23" s="15"/>
      <c r="K23" s="15"/>
      <c r="L23" s="15"/>
      <c r="M23" s="32"/>
      <c r="N23" s="33"/>
      <c r="O23" s="33"/>
      <c r="P23" s="33"/>
      <c r="Q23" s="33"/>
      <c r="R23" s="3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x14ac:dyDescent="0.2">
      <c r="A24" s="17" t="s">
        <v>31</v>
      </c>
      <c r="B24" s="16" t="s">
        <v>32</v>
      </c>
      <c r="C24" s="5"/>
      <c r="D24" s="15"/>
      <c r="E24" s="15"/>
      <c r="F24" s="5"/>
      <c r="G24" s="15"/>
      <c r="H24" s="15"/>
      <c r="I24" s="15"/>
      <c r="J24" s="15"/>
      <c r="K24" s="15"/>
      <c r="L24" s="15"/>
      <c r="M24" s="32"/>
      <c r="N24" s="33"/>
      <c r="O24" s="33"/>
      <c r="P24" s="33"/>
      <c r="Q24" s="33"/>
      <c r="R24" s="3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x14ac:dyDescent="0.2">
      <c r="A25" s="19" t="s">
        <v>23</v>
      </c>
      <c r="B25" s="2">
        <f>COUNTIF(H14:H85,"Steak")</f>
        <v>0</v>
      </c>
      <c r="C25" s="5"/>
      <c r="D25" s="15"/>
      <c r="E25" s="15"/>
      <c r="F25" s="5"/>
      <c r="G25" s="15"/>
      <c r="H25" s="15"/>
      <c r="I25" s="15"/>
      <c r="J25" s="15"/>
      <c r="K25" s="15"/>
      <c r="L25" s="15"/>
      <c r="M25" s="32"/>
      <c r="N25" s="33"/>
      <c r="O25" s="33"/>
      <c r="P25" s="33"/>
      <c r="Q25" s="33"/>
      <c r="R25" s="3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x14ac:dyDescent="0.2">
      <c r="A26" s="19" t="s">
        <v>33</v>
      </c>
      <c r="B26" s="2">
        <f>COUNTIF(H14:H85,"Fish Finger")</f>
        <v>0</v>
      </c>
      <c r="C26" s="5"/>
      <c r="D26" s="15"/>
      <c r="E26" s="15"/>
      <c r="F26" s="5"/>
      <c r="G26" s="15"/>
      <c r="H26" s="15"/>
      <c r="I26" s="15"/>
      <c r="J26" s="15"/>
      <c r="K26" s="15"/>
      <c r="L26" s="15"/>
      <c r="M26" s="32"/>
      <c r="N26" s="33"/>
      <c r="O26" s="33"/>
      <c r="P26" s="33"/>
      <c r="Q26" s="33"/>
      <c r="R26" s="3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x14ac:dyDescent="0.2">
      <c r="A27" s="19" t="s">
        <v>67</v>
      </c>
      <c r="B27" s="2">
        <f>COUNTIF(H14:H85,"Turkey")</f>
        <v>0</v>
      </c>
      <c r="C27" s="5"/>
      <c r="D27" s="15"/>
      <c r="E27" s="15"/>
      <c r="F27" s="5"/>
      <c r="G27" s="15"/>
      <c r="H27" s="15"/>
      <c r="I27" s="15"/>
      <c r="J27" s="15"/>
      <c r="K27" s="15"/>
      <c r="L27" s="15"/>
      <c r="M27" s="32"/>
      <c r="N27" s="33"/>
      <c r="O27" s="33"/>
      <c r="P27" s="33"/>
      <c r="Q27" s="33"/>
      <c r="R27" s="3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x14ac:dyDescent="0.2">
      <c r="A28" s="19" t="s">
        <v>54</v>
      </c>
      <c r="B28" s="2">
        <f>COUNTIF(H14:H85,"Chicken Satay")</f>
        <v>0</v>
      </c>
      <c r="C28" s="5"/>
      <c r="D28" s="15"/>
      <c r="E28" s="15"/>
      <c r="F28" s="5"/>
      <c r="G28" s="15"/>
      <c r="H28" s="15"/>
      <c r="I28" s="15"/>
      <c r="J28" s="15"/>
      <c r="K28" s="15"/>
      <c r="L28" s="15"/>
      <c r="M28" s="32"/>
      <c r="N28" s="33"/>
      <c r="O28" s="33"/>
      <c r="P28" s="33"/>
      <c r="Q28" s="33"/>
      <c r="R28" s="3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x14ac:dyDescent="0.2">
      <c r="A29" s="19" t="s">
        <v>55</v>
      </c>
      <c r="B29" s="2">
        <f>COUNTIF(H14:H85,"Bhaji")</f>
        <v>0</v>
      </c>
      <c r="C29" s="5"/>
      <c r="D29" s="15"/>
      <c r="E29" s="15"/>
      <c r="F29" s="5"/>
      <c r="G29" s="15"/>
      <c r="H29" s="15"/>
      <c r="I29" s="15"/>
      <c r="J29" s="15"/>
      <c r="K29" s="15"/>
      <c r="L29" s="15"/>
      <c r="M29" s="32"/>
      <c r="N29" s="33"/>
      <c r="O29" s="33"/>
      <c r="P29" s="33"/>
      <c r="Q29" s="33"/>
      <c r="R29" s="3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x14ac:dyDescent="0.2">
      <c r="A30" s="19" t="s">
        <v>56</v>
      </c>
      <c r="B30" s="1">
        <f>COUNTIF(H14:H85,"Brie")</f>
        <v>0</v>
      </c>
      <c r="C30" s="5"/>
      <c r="D30" s="15"/>
      <c r="E30" s="15"/>
      <c r="F30" s="5"/>
      <c r="G30" s="15"/>
      <c r="H30" s="15"/>
      <c r="I30" s="15"/>
      <c r="J30" s="15"/>
      <c r="K30" s="15"/>
      <c r="L30" s="15"/>
      <c r="M30" s="32"/>
      <c r="N30" s="33"/>
      <c r="O30" s="33"/>
      <c r="P30" s="33"/>
      <c r="Q30" s="33"/>
      <c r="R30" s="3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x14ac:dyDescent="0.2">
      <c r="A31" s="20"/>
      <c r="B31" s="1"/>
      <c r="C31" s="5"/>
      <c r="D31" s="15"/>
      <c r="E31" s="15"/>
      <c r="F31" s="5"/>
      <c r="G31" s="15"/>
      <c r="H31" s="15"/>
      <c r="I31" s="15"/>
      <c r="J31" s="15"/>
      <c r="K31" s="15"/>
      <c r="L31" s="15"/>
      <c r="M31" s="32"/>
      <c r="N31" s="33"/>
      <c r="O31" s="33"/>
      <c r="P31" s="33"/>
      <c r="Q31" s="33"/>
      <c r="R31" s="3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7" thickBot="1" x14ac:dyDescent="0.25">
      <c r="A32" s="20"/>
      <c r="B32" s="1"/>
      <c r="C32" s="5"/>
      <c r="D32" s="15"/>
      <c r="E32" s="15"/>
      <c r="F32" s="5"/>
      <c r="G32" s="15"/>
      <c r="H32" s="15"/>
      <c r="I32" s="15"/>
      <c r="J32" s="15"/>
      <c r="K32" s="15"/>
      <c r="L32" s="15"/>
      <c r="M32" s="32"/>
      <c r="N32" s="33"/>
      <c r="O32" s="33"/>
      <c r="P32" s="33"/>
      <c r="Q32" s="33"/>
      <c r="R32" s="3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7" thickBot="1" x14ac:dyDescent="0.25">
      <c r="A33" s="3" t="s">
        <v>34</v>
      </c>
      <c r="B33" s="21">
        <f>SUM(B25:B32)</f>
        <v>0</v>
      </c>
      <c r="C33" s="5"/>
      <c r="D33" s="15"/>
      <c r="E33" s="15"/>
      <c r="F33" s="5"/>
      <c r="G33" s="15"/>
      <c r="H33" s="15"/>
      <c r="I33" s="15"/>
      <c r="J33" s="15"/>
      <c r="K33" s="15"/>
      <c r="L33" s="15"/>
      <c r="M33" s="32"/>
      <c r="N33" s="33"/>
      <c r="O33" s="33"/>
      <c r="P33" s="33"/>
      <c r="Q33" s="33"/>
      <c r="R33" s="3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">
      <c r="A34" s="5"/>
      <c r="B34" s="5"/>
      <c r="C34" s="5"/>
      <c r="D34" s="15"/>
      <c r="E34" s="15"/>
      <c r="F34" s="5"/>
      <c r="G34" s="15"/>
      <c r="H34" s="15"/>
      <c r="I34" s="15"/>
      <c r="J34" s="15"/>
      <c r="K34" s="15"/>
      <c r="L34" s="15"/>
      <c r="M34" s="31"/>
      <c r="N34" s="31"/>
      <c r="O34" s="31"/>
      <c r="P34" s="31"/>
      <c r="Q34" s="31"/>
      <c r="R34" s="3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x14ac:dyDescent="0.2">
      <c r="A35" s="6" t="s">
        <v>19</v>
      </c>
      <c r="B35" s="5"/>
      <c r="C35" s="5"/>
      <c r="D35" s="15"/>
      <c r="E35" s="15"/>
      <c r="F35" s="5"/>
      <c r="G35" s="15"/>
      <c r="H35" s="15"/>
      <c r="I35" s="15"/>
      <c r="J35" s="15"/>
      <c r="K35" s="15"/>
      <c r="L35" s="15"/>
      <c r="M35" s="31"/>
      <c r="N35" s="31"/>
      <c r="O35" s="31"/>
      <c r="P35" s="31"/>
      <c r="Q35" s="31"/>
      <c r="R35" s="3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">
      <c r="A36" s="11" t="s">
        <v>20</v>
      </c>
      <c r="B36" s="1">
        <f>COUNTIF(I14:I85,"Burger")</f>
        <v>0</v>
      </c>
      <c r="C36" s="5"/>
      <c r="D36" s="15"/>
      <c r="E36" s="15"/>
      <c r="F36" s="5"/>
      <c r="G36" s="15"/>
      <c r="H36" s="15"/>
      <c r="I36" s="15"/>
      <c r="J36" s="15"/>
      <c r="K36" s="15"/>
      <c r="L36" s="15"/>
      <c r="M36" s="31"/>
      <c r="N36" s="31"/>
      <c r="O36" s="31"/>
      <c r="P36" s="31"/>
      <c r="Q36" s="31"/>
      <c r="R36" s="3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A37" s="11" t="s">
        <v>68</v>
      </c>
      <c r="B37" s="1">
        <f>COUNTIF(I14:I85,"Turkey Burger")</f>
        <v>0</v>
      </c>
      <c r="C37" s="5"/>
      <c r="D37" s="15"/>
      <c r="E37" s="15"/>
      <c r="F37" s="5"/>
      <c r="G37" s="15"/>
      <c r="H37" s="15"/>
      <c r="I37" s="15"/>
      <c r="J37" s="15"/>
      <c r="K37" s="15"/>
      <c r="L37" s="15"/>
      <c r="M37" s="31"/>
      <c r="N37" s="31"/>
      <c r="O37" s="31"/>
      <c r="P37" s="31"/>
      <c r="Q37" s="31"/>
      <c r="R37" s="3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x14ac:dyDescent="0.2">
      <c r="A38" s="11" t="s">
        <v>24</v>
      </c>
      <c r="B38" s="1">
        <f>COUNTIF(I14:I85,"Veggie Burger")</f>
        <v>0</v>
      </c>
      <c r="C38" s="5"/>
      <c r="D38" s="15"/>
      <c r="E38" s="15"/>
      <c r="F38" s="5"/>
      <c r="G38" s="15"/>
      <c r="H38" s="15"/>
      <c r="I38" s="15"/>
      <c r="J38" s="15"/>
      <c r="K38" s="15"/>
      <c r="L38" s="15"/>
      <c r="M38" s="31"/>
      <c r="N38" s="31"/>
      <c r="O38" s="31"/>
      <c r="P38" s="31"/>
      <c r="Q38" s="31"/>
      <c r="R38" s="31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">
      <c r="A39" s="11" t="s">
        <v>21</v>
      </c>
      <c r="B39" s="1">
        <f>COUNTIF(I14:I85,"Pie")</f>
        <v>0</v>
      </c>
      <c r="C39" s="5"/>
      <c r="D39" s="15"/>
      <c r="E39" s="15"/>
      <c r="F39" s="5"/>
      <c r="G39" s="15"/>
      <c r="H39" s="15"/>
      <c r="I39" s="15"/>
      <c r="J39" s="15"/>
      <c r="K39" s="15"/>
      <c r="L39" s="15"/>
      <c r="M39" s="31"/>
      <c r="N39" s="31"/>
      <c r="O39" s="31"/>
      <c r="P39" s="31"/>
      <c r="Q39" s="31"/>
      <c r="R39" s="3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x14ac:dyDescent="0.2">
      <c r="A40" s="11" t="s">
        <v>48</v>
      </c>
      <c r="B40" s="1">
        <f>COUNTIF(I14:I85,"Veggie Pie")</f>
        <v>0</v>
      </c>
      <c r="C40" s="5"/>
      <c r="D40" s="15"/>
      <c r="E40" s="15"/>
      <c r="F40" s="5"/>
      <c r="G40" s="15"/>
      <c r="H40" s="15"/>
      <c r="I40" s="15"/>
      <c r="J40" s="15"/>
      <c r="K40" s="15"/>
      <c r="L40" s="15"/>
      <c r="M40" s="30"/>
      <c r="N40" s="30"/>
      <c r="O40" s="30"/>
      <c r="P40" s="30"/>
      <c r="Q40" s="30"/>
      <c r="R40" s="3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x14ac:dyDescent="0.2">
      <c r="A41" s="11" t="s">
        <v>22</v>
      </c>
      <c r="B41" s="1">
        <f>COUNTIF(I14:I85,"Fish &amp; Chips")</f>
        <v>0</v>
      </c>
      <c r="C41" s="5"/>
      <c r="D41" s="15"/>
      <c r="E41" s="15"/>
      <c r="F41" s="5"/>
      <c r="G41" s="15"/>
      <c r="H41" s="15"/>
      <c r="I41" s="15"/>
      <c r="J41" s="15"/>
      <c r="K41" s="15"/>
      <c r="L41" s="15"/>
      <c r="M41" s="31"/>
      <c r="N41" s="31"/>
      <c r="O41" s="31"/>
      <c r="P41" s="31"/>
      <c r="Q41" s="31"/>
      <c r="R41" s="3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x14ac:dyDescent="0.2">
      <c r="A42" s="11" t="s">
        <v>67</v>
      </c>
      <c r="B42" s="1">
        <f>COUNTIF(I14:I85,"Turkey")</f>
        <v>0</v>
      </c>
      <c r="C42" s="5"/>
      <c r="D42" s="15"/>
      <c r="E42" s="15"/>
      <c r="F42" s="5"/>
      <c r="G42" s="15"/>
      <c r="H42" s="15"/>
      <c r="I42" s="15"/>
      <c r="J42" s="15"/>
      <c r="K42" s="15"/>
      <c r="L42" s="15"/>
      <c r="M42" s="31"/>
      <c r="N42" s="31"/>
      <c r="O42" s="31"/>
      <c r="P42" s="31"/>
      <c r="Q42" s="31"/>
      <c r="R42" s="31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x14ac:dyDescent="0.2">
      <c r="A43" s="11" t="s">
        <v>69</v>
      </c>
      <c r="B43" s="1">
        <f>COUNTIF(I14:I85,"Nut Roast")</f>
        <v>0</v>
      </c>
      <c r="C43" s="5"/>
      <c r="D43" s="15"/>
      <c r="E43" s="15"/>
      <c r="F43" s="5"/>
      <c r="G43" s="15"/>
      <c r="H43" s="15"/>
      <c r="I43" s="15"/>
      <c r="J43" s="15"/>
      <c r="K43" s="15"/>
      <c r="L43" s="15"/>
      <c r="M43" s="31"/>
      <c r="N43" s="31"/>
      <c r="O43" s="31"/>
      <c r="P43" s="31"/>
      <c r="Q43" s="31"/>
      <c r="R43" s="3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x14ac:dyDescent="0.2">
      <c r="A44" s="11" t="s">
        <v>42</v>
      </c>
      <c r="B44" s="1">
        <f>COUNTIF(I14:I85,"Bacon Chop")</f>
        <v>0</v>
      </c>
      <c r="C44" s="5"/>
      <c r="D44" s="15"/>
      <c r="E44" s="15"/>
      <c r="F44" s="5"/>
      <c r="G44" s="15"/>
      <c r="H44" s="15"/>
      <c r="I44" s="15"/>
      <c r="J44" s="15"/>
      <c r="K44" s="15"/>
      <c r="L44" s="15"/>
      <c r="M44" s="31"/>
      <c r="N44" s="31"/>
      <c r="O44" s="31"/>
      <c r="P44" s="31"/>
      <c r="Q44" s="31"/>
      <c r="R44" s="31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x14ac:dyDescent="0.2">
      <c r="A45" s="11" t="s">
        <v>57</v>
      </c>
      <c r="B45" s="1">
        <f>COUNTIF(I14:I85,"Pork Cheeks")</f>
        <v>0</v>
      </c>
      <c r="C45" s="5"/>
      <c r="D45" s="15"/>
      <c r="E45" s="15"/>
      <c r="F45" s="5"/>
      <c r="G45" s="15"/>
      <c r="H45" s="15"/>
      <c r="I45" s="15"/>
      <c r="J45" s="15"/>
      <c r="K45" s="15"/>
      <c r="L45" s="15"/>
      <c r="M45" s="31"/>
      <c r="N45" s="31"/>
      <c r="O45" s="31"/>
      <c r="P45" s="31"/>
      <c r="Q45" s="31"/>
      <c r="R45" s="3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x14ac:dyDescent="0.2">
      <c r="A46" s="11" t="s">
        <v>70</v>
      </c>
      <c r="B46" s="1">
        <f>COUNTIF(I14:I85,"Hake")</f>
        <v>0</v>
      </c>
      <c r="C46" s="5"/>
      <c r="D46" s="15"/>
      <c r="E46" s="15"/>
      <c r="F46" s="5"/>
      <c r="G46" s="15"/>
      <c r="H46" s="15"/>
      <c r="I46" s="15"/>
      <c r="J46" s="15"/>
      <c r="K46" s="15"/>
      <c r="L46" s="15"/>
      <c r="M46" s="31"/>
      <c r="N46" s="31"/>
      <c r="O46" s="31"/>
      <c r="P46" s="31"/>
      <c r="Q46" s="31"/>
      <c r="R46" s="3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x14ac:dyDescent="0.2">
      <c r="A47" s="11" t="s">
        <v>46</v>
      </c>
      <c r="B47" s="1">
        <f>COUNTIF(I14:I85,"Bavette Steak")</f>
        <v>0</v>
      </c>
      <c r="C47" s="5"/>
      <c r="D47" s="15"/>
      <c r="E47" s="15"/>
      <c r="F47" s="5"/>
      <c r="G47" s="15"/>
      <c r="H47" s="15"/>
      <c r="I47" s="15"/>
      <c r="J47" s="15"/>
      <c r="K47" s="15"/>
      <c r="L47" s="15"/>
      <c r="M47" s="31"/>
      <c r="N47" s="31"/>
      <c r="O47" s="31"/>
      <c r="P47" s="31"/>
      <c r="Q47" s="31"/>
      <c r="R47" s="31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x14ac:dyDescent="0.2">
      <c r="A48" s="11" t="s">
        <v>47</v>
      </c>
      <c r="B48" s="1">
        <f>COUNTIF(I14:I85,"Curry")</f>
        <v>0</v>
      </c>
      <c r="C48" s="5"/>
      <c r="D48" s="15"/>
      <c r="E48" s="15"/>
      <c r="F48" s="5"/>
      <c r="G48" s="15"/>
      <c r="H48" s="15"/>
      <c r="I48" s="15"/>
      <c r="J48" s="15"/>
      <c r="K48" s="15"/>
      <c r="L48" s="15"/>
      <c r="M48" s="31"/>
      <c r="N48" s="31"/>
      <c r="O48" s="31"/>
      <c r="P48" s="31"/>
      <c r="Q48" s="31"/>
      <c r="R48" s="31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x14ac:dyDescent="0.2">
      <c r="A49" s="11" t="s">
        <v>71</v>
      </c>
      <c r="B49" s="1">
        <f>COUNTIF(I14:I85,"Kedgeree")</f>
        <v>0</v>
      </c>
      <c r="C49" s="5"/>
      <c r="D49" s="15"/>
      <c r="E49" s="15"/>
      <c r="F49" s="5"/>
      <c r="G49" s="15"/>
      <c r="H49" s="15"/>
      <c r="I49" s="15"/>
      <c r="J49" s="15"/>
      <c r="K49" s="15"/>
      <c r="L49" s="15"/>
      <c r="M49" s="32"/>
      <c r="N49" s="33"/>
      <c r="O49" s="33"/>
      <c r="P49" s="33"/>
      <c r="Q49" s="33"/>
      <c r="R49" s="3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x14ac:dyDescent="0.2">
      <c r="A50" s="11" t="s">
        <v>49</v>
      </c>
      <c r="B50" s="1">
        <f>COUNTIF(I14:I85,"Roast")</f>
        <v>0</v>
      </c>
      <c r="C50" s="5"/>
      <c r="D50" s="15"/>
      <c r="E50" s="15"/>
      <c r="F50" s="5"/>
      <c r="G50" s="15"/>
      <c r="H50" s="15"/>
      <c r="I50" s="15"/>
      <c r="J50" s="15"/>
      <c r="K50" s="15"/>
      <c r="L50" s="15"/>
      <c r="M50" s="32"/>
      <c r="N50" s="33"/>
      <c r="O50" s="33"/>
      <c r="P50" s="33"/>
      <c r="Q50" s="33"/>
      <c r="R50" s="3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x14ac:dyDescent="0.2">
      <c r="A51" s="11" t="s">
        <v>73</v>
      </c>
      <c r="B51" s="1">
        <f>COUNTIF(I14:I85,"Kids Roast")</f>
        <v>0</v>
      </c>
      <c r="C51" s="5"/>
      <c r="D51" s="15"/>
      <c r="E51" s="15"/>
      <c r="F51" s="5"/>
      <c r="G51" s="15"/>
      <c r="H51" s="15"/>
      <c r="I51" s="15"/>
      <c r="J51" s="15"/>
      <c r="K51" s="15"/>
      <c r="L51" s="15"/>
      <c r="M51" s="27"/>
      <c r="N51" s="28"/>
      <c r="O51" s="28"/>
      <c r="P51" s="28"/>
      <c r="Q51" s="28"/>
      <c r="R51" s="29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x14ac:dyDescent="0.2">
      <c r="A52" s="11" t="s">
        <v>74</v>
      </c>
      <c r="B52" s="1">
        <f>COUNTIF(I14:I85,"Kids Xmas Dinner")</f>
        <v>0</v>
      </c>
      <c r="C52" s="5"/>
      <c r="D52" s="15"/>
      <c r="E52" s="15"/>
      <c r="F52" s="5"/>
      <c r="G52" s="15"/>
      <c r="H52" s="15"/>
      <c r="I52" s="15"/>
      <c r="J52" s="15"/>
      <c r="K52" s="15"/>
      <c r="L52" s="15"/>
      <c r="M52" s="27"/>
      <c r="N52" s="28"/>
      <c r="O52" s="28"/>
      <c r="P52" s="28"/>
      <c r="Q52" s="28"/>
      <c r="R52" s="29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x14ac:dyDescent="0.2">
      <c r="A53" s="11" t="s">
        <v>75</v>
      </c>
      <c r="B53" s="1">
        <f>COUNTIF(I14:I85,"Kids Nut Roast")</f>
        <v>0</v>
      </c>
      <c r="C53" s="5"/>
      <c r="D53" s="15"/>
      <c r="E53" s="15"/>
      <c r="F53" s="5"/>
      <c r="G53" s="15"/>
      <c r="H53" s="15"/>
      <c r="I53" s="15"/>
      <c r="J53" s="15"/>
      <c r="K53" s="15"/>
      <c r="L53" s="15"/>
      <c r="M53" s="27"/>
      <c r="N53" s="28"/>
      <c r="O53" s="28"/>
      <c r="P53" s="28"/>
      <c r="Q53" s="28"/>
      <c r="R53" s="29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x14ac:dyDescent="0.2">
      <c r="A54" s="11" t="s">
        <v>43</v>
      </c>
      <c r="B54" s="1">
        <f>COUNTIF(I15:I86,"Kids Curry")</f>
        <v>0</v>
      </c>
      <c r="C54" s="5"/>
      <c r="D54" s="15"/>
      <c r="E54" s="15"/>
      <c r="F54" s="5"/>
      <c r="G54" s="15"/>
      <c r="H54" s="15"/>
      <c r="I54" s="15"/>
      <c r="J54" s="15"/>
      <c r="K54" s="15"/>
      <c r="L54" s="15"/>
      <c r="M54" s="32"/>
      <c r="N54" s="33"/>
      <c r="O54" s="33"/>
      <c r="P54" s="33"/>
      <c r="Q54" s="33"/>
      <c r="R54" s="3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x14ac:dyDescent="0.2">
      <c r="A55" s="11" t="s">
        <v>35</v>
      </c>
      <c r="B55" s="1">
        <f>COUNTIF(I14:I85,"Kids Sausage")</f>
        <v>0</v>
      </c>
      <c r="C55" s="5"/>
      <c r="D55" s="15"/>
      <c r="E55" s="15"/>
      <c r="F55" s="5"/>
      <c r="G55" s="15"/>
      <c r="H55" s="15"/>
      <c r="I55" s="15"/>
      <c r="J55" s="15"/>
      <c r="K55" s="15"/>
      <c r="L55" s="15"/>
      <c r="M55" s="32"/>
      <c r="N55" s="33"/>
      <c r="O55" s="33"/>
      <c r="P55" s="33"/>
      <c r="Q55" s="33"/>
      <c r="R55" s="3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x14ac:dyDescent="0.2">
      <c r="A56" s="19" t="s">
        <v>40</v>
      </c>
      <c r="B56" s="1">
        <f>COUNTIF(I14:I85,"Kids Fish")</f>
        <v>0</v>
      </c>
      <c r="C56" s="5"/>
      <c r="D56" s="15"/>
      <c r="E56" s="15"/>
      <c r="F56" s="5"/>
      <c r="G56" s="15"/>
      <c r="H56" s="15"/>
      <c r="I56" s="15"/>
      <c r="J56" s="15"/>
      <c r="K56" s="15"/>
      <c r="L56" s="15"/>
      <c r="M56" s="32"/>
      <c r="N56" s="33"/>
      <c r="O56" s="33"/>
      <c r="P56" s="33"/>
      <c r="Q56" s="33"/>
      <c r="R56" s="3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x14ac:dyDescent="0.2">
      <c r="A57" s="11" t="s">
        <v>36</v>
      </c>
      <c r="B57" s="1">
        <f>COUNTIF(I14:I85,"Kids Burger")</f>
        <v>0</v>
      </c>
      <c r="C57" s="5"/>
      <c r="D57" s="15"/>
      <c r="E57" s="15"/>
      <c r="F57" s="5"/>
      <c r="G57" s="15"/>
      <c r="H57" s="15"/>
      <c r="I57" s="15"/>
      <c r="J57" s="15"/>
      <c r="K57" s="15"/>
      <c r="L57" s="15"/>
      <c r="M57" s="32"/>
      <c r="N57" s="33"/>
      <c r="O57" s="33"/>
      <c r="P57" s="33"/>
      <c r="Q57" s="33"/>
      <c r="R57" s="3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x14ac:dyDescent="0.2">
      <c r="A58" s="11" t="s">
        <v>72</v>
      </c>
      <c r="B58" s="1">
        <f>COUNTIF(I14:I85,"Kids Turkey Burger")</f>
        <v>0</v>
      </c>
      <c r="C58" s="5"/>
      <c r="D58" s="15"/>
      <c r="E58" s="15"/>
      <c r="F58" s="5"/>
      <c r="G58" s="15"/>
      <c r="H58" s="15"/>
      <c r="I58" s="15"/>
      <c r="J58" s="15"/>
      <c r="K58" s="15"/>
      <c r="L58" s="15"/>
      <c r="M58" s="32"/>
      <c r="N58" s="33"/>
      <c r="O58" s="33"/>
      <c r="P58" s="33"/>
      <c r="Q58" s="33"/>
      <c r="R58" s="3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x14ac:dyDescent="0.2">
      <c r="A59" s="11" t="s">
        <v>41</v>
      </c>
      <c r="B59" s="1">
        <f>COUNTIF(I14:I85,"Kids Veggie Burger")</f>
        <v>0</v>
      </c>
      <c r="C59" s="5"/>
      <c r="D59" s="15"/>
      <c r="E59" s="15"/>
      <c r="F59" s="5"/>
      <c r="G59" s="15"/>
      <c r="H59" s="15"/>
      <c r="I59" s="15"/>
      <c r="J59" s="15"/>
      <c r="K59" s="15"/>
      <c r="L59" s="15"/>
      <c r="M59" s="32"/>
      <c r="N59" s="33"/>
      <c r="O59" s="33"/>
      <c r="P59" s="33"/>
      <c r="Q59" s="33"/>
      <c r="R59" s="3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7" thickBot="1" x14ac:dyDescent="0.25">
      <c r="A60" s="12" t="s">
        <v>37</v>
      </c>
      <c r="B60" s="1">
        <f>COUNTIF(I14:I85,"Kids Mac")</f>
        <v>0</v>
      </c>
      <c r="C60" s="5"/>
      <c r="D60" s="15"/>
      <c r="E60" s="15"/>
      <c r="F60" s="5"/>
      <c r="G60" s="15"/>
      <c r="H60" s="15"/>
      <c r="I60" s="15"/>
      <c r="J60" s="15"/>
      <c r="K60" s="15"/>
      <c r="L60" s="15"/>
      <c r="M60" s="32"/>
      <c r="N60" s="33"/>
      <c r="O60" s="33"/>
      <c r="P60" s="33"/>
      <c r="Q60" s="33"/>
      <c r="R60" s="3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7" thickBot="1" x14ac:dyDescent="0.25">
      <c r="A61" s="4" t="s">
        <v>19</v>
      </c>
      <c r="B61" s="4">
        <f>SUM(B36:B60)</f>
        <v>0</v>
      </c>
      <c r="C61" s="5"/>
      <c r="D61" s="15"/>
      <c r="E61" s="15"/>
      <c r="F61" s="5"/>
      <c r="G61" s="15"/>
      <c r="H61" s="15"/>
      <c r="I61" s="15"/>
      <c r="J61" s="15"/>
      <c r="K61" s="15"/>
      <c r="L61" s="15"/>
      <c r="M61" s="31"/>
      <c r="N61" s="31"/>
      <c r="O61" s="31"/>
      <c r="P61" s="31"/>
      <c r="Q61" s="31"/>
      <c r="R61" s="31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x14ac:dyDescent="0.2">
      <c r="A62" s="5"/>
      <c r="B62" s="5"/>
      <c r="C62" s="5"/>
      <c r="D62" s="15"/>
      <c r="E62" s="15"/>
      <c r="F62" s="5"/>
      <c r="G62" s="15"/>
      <c r="H62" s="15"/>
      <c r="I62" s="15"/>
      <c r="J62" s="15"/>
      <c r="K62" s="15"/>
      <c r="L62" s="15"/>
      <c r="M62" s="31"/>
      <c r="N62" s="31"/>
      <c r="O62" s="31"/>
      <c r="P62" s="31"/>
      <c r="Q62" s="31"/>
      <c r="R62" s="3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x14ac:dyDescent="0.2">
      <c r="A63" s="6" t="s">
        <v>25</v>
      </c>
      <c r="B63" s="5"/>
      <c r="C63" s="5"/>
      <c r="D63" s="15"/>
      <c r="E63" s="15"/>
      <c r="F63" s="5"/>
      <c r="G63" s="15"/>
      <c r="H63" s="15"/>
      <c r="I63" s="15"/>
      <c r="J63" s="15"/>
      <c r="K63" s="15"/>
      <c r="L63" s="15"/>
      <c r="M63" s="31"/>
      <c r="N63" s="31"/>
      <c r="O63" s="31"/>
      <c r="P63" s="31"/>
      <c r="Q63" s="31"/>
      <c r="R63" s="31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x14ac:dyDescent="0.2">
      <c r="A64" s="11" t="s">
        <v>26</v>
      </c>
      <c r="B64" s="1">
        <f>COUNTIF(J14:J85,"Chips")</f>
        <v>0</v>
      </c>
      <c r="C64" s="5"/>
      <c r="D64" s="15"/>
      <c r="E64" s="15"/>
      <c r="F64" s="5"/>
      <c r="G64" s="15"/>
      <c r="H64" s="15"/>
      <c r="I64" s="15"/>
      <c r="J64" s="15"/>
      <c r="K64" s="15"/>
      <c r="L64" s="15"/>
      <c r="M64" s="31"/>
      <c r="N64" s="31"/>
      <c r="O64" s="31"/>
      <c r="P64" s="31"/>
      <c r="Q64" s="31"/>
      <c r="R64" s="31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x14ac:dyDescent="0.2">
      <c r="A65" s="11" t="s">
        <v>58</v>
      </c>
      <c r="B65" s="1">
        <f>COUNTIF(J14:J85,"Truffle Chips")</f>
        <v>0</v>
      </c>
      <c r="C65" s="5"/>
      <c r="D65" s="15"/>
      <c r="E65" s="15"/>
      <c r="F65" s="5"/>
      <c r="G65" s="15"/>
      <c r="H65" s="15"/>
      <c r="I65" s="15"/>
      <c r="J65" s="15"/>
      <c r="K65" s="15"/>
      <c r="L65" s="15"/>
      <c r="M65" s="32"/>
      <c r="N65" s="33"/>
      <c r="O65" s="33"/>
      <c r="P65" s="33"/>
      <c r="Q65" s="33"/>
      <c r="R65" s="3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x14ac:dyDescent="0.2">
      <c r="A66" s="11" t="s">
        <v>27</v>
      </c>
      <c r="B66" s="1">
        <f>COUNTIF(J14:J85,"Mash")</f>
        <v>0</v>
      </c>
      <c r="C66" s="5"/>
      <c r="D66" s="15"/>
      <c r="E66" s="15"/>
      <c r="F66" s="5"/>
      <c r="G66" s="15"/>
      <c r="H66" s="15"/>
      <c r="I66" s="15"/>
      <c r="J66" s="15"/>
      <c r="K66" s="15"/>
      <c r="L66" s="15"/>
      <c r="M66" s="31"/>
      <c r="N66" s="31"/>
      <c r="O66" s="31"/>
      <c r="P66" s="31"/>
      <c r="Q66" s="31"/>
      <c r="R66" s="31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x14ac:dyDescent="0.2">
      <c r="A67" s="11" t="s">
        <v>59</v>
      </c>
      <c r="B67" s="1">
        <f>COUNTIF(J14:J85,"Roast Potatoes")</f>
        <v>0</v>
      </c>
      <c r="C67" s="5"/>
      <c r="D67" s="15"/>
      <c r="E67" s="15"/>
      <c r="F67" s="5"/>
      <c r="G67" s="15"/>
      <c r="H67" s="15"/>
      <c r="I67" s="15"/>
      <c r="J67" s="15"/>
      <c r="K67" s="15"/>
      <c r="L67" s="15"/>
      <c r="M67" s="31"/>
      <c r="N67" s="31"/>
      <c r="O67" s="31"/>
      <c r="P67" s="31"/>
      <c r="Q67" s="31"/>
      <c r="R67" s="31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x14ac:dyDescent="0.2">
      <c r="A68" s="11" t="s">
        <v>28</v>
      </c>
      <c r="B68" s="1">
        <f>COUNTIF(J14:J85,"Slaw")</f>
        <v>0</v>
      </c>
      <c r="C68" s="5"/>
      <c r="D68" s="15"/>
      <c r="E68" s="15"/>
      <c r="F68" s="5"/>
      <c r="G68" s="15"/>
      <c r="H68" s="15"/>
      <c r="I68" s="15"/>
      <c r="J68" s="15"/>
      <c r="K68" s="15"/>
      <c r="L68" s="15"/>
      <c r="M68" s="31"/>
      <c r="N68" s="31"/>
      <c r="O68" s="31"/>
      <c r="P68" s="31"/>
      <c r="Q68" s="31"/>
      <c r="R68" s="31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x14ac:dyDescent="0.2">
      <c r="A69" s="11" t="s">
        <v>45</v>
      </c>
      <c r="B69" s="1">
        <f>COUNTIF(J14:J85,"Onion rings")</f>
        <v>0</v>
      </c>
      <c r="C69" s="5"/>
      <c r="D69" s="15"/>
      <c r="E69" s="15"/>
      <c r="F69" s="5"/>
      <c r="G69" s="15"/>
      <c r="H69" s="15"/>
      <c r="I69" s="15"/>
      <c r="J69" s="15"/>
      <c r="K69" s="15"/>
      <c r="L69" s="15"/>
      <c r="M69" s="32"/>
      <c r="N69" s="33"/>
      <c r="O69" s="33"/>
      <c r="P69" s="33"/>
      <c r="Q69" s="33"/>
      <c r="R69" s="3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x14ac:dyDescent="0.2">
      <c r="A70" s="11" t="s">
        <v>76</v>
      </c>
      <c r="B70" s="1">
        <f>COUNTIF(J14:J85,"Brussel Sprouts")</f>
        <v>0</v>
      </c>
      <c r="C70" s="5"/>
      <c r="D70" s="15"/>
      <c r="E70" s="15"/>
      <c r="F70" s="5"/>
      <c r="G70" s="15"/>
      <c r="H70" s="15"/>
      <c r="I70" s="15"/>
      <c r="J70" s="15"/>
      <c r="K70" s="15"/>
      <c r="L70" s="15"/>
      <c r="M70" s="32"/>
      <c r="N70" s="33"/>
      <c r="O70" s="33"/>
      <c r="P70" s="33"/>
      <c r="Q70" s="33"/>
      <c r="R70" s="3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x14ac:dyDescent="0.2">
      <c r="A71" s="11" t="s">
        <v>60</v>
      </c>
      <c r="B71" s="1">
        <f>COUNTIF(J14:J85,"Cauliflower Cheese")</f>
        <v>0</v>
      </c>
      <c r="C71" s="5"/>
      <c r="D71" s="15"/>
      <c r="E71" s="15"/>
      <c r="F71" s="5"/>
      <c r="G71" s="15"/>
      <c r="H71" s="15"/>
      <c r="I71" s="15"/>
      <c r="J71" s="15"/>
      <c r="K71" s="15"/>
      <c r="L71" s="15"/>
      <c r="M71" s="32"/>
      <c r="N71" s="33"/>
      <c r="O71" s="33"/>
      <c r="P71" s="33"/>
      <c r="Q71" s="33"/>
      <c r="R71" s="3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7" thickBot="1" x14ac:dyDescent="0.25">
      <c r="A72" s="11"/>
      <c r="B72" s="1"/>
      <c r="C72" s="5"/>
      <c r="D72" s="15"/>
      <c r="E72" s="15"/>
      <c r="F72" s="5"/>
      <c r="G72" s="15"/>
      <c r="H72" s="15"/>
      <c r="I72" s="15"/>
      <c r="J72" s="15"/>
      <c r="K72" s="15"/>
      <c r="L72" s="15"/>
      <c r="M72" s="31"/>
      <c r="N72" s="31"/>
      <c r="O72" s="31"/>
      <c r="P72" s="31"/>
      <c r="Q72" s="31"/>
      <c r="R72" s="31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7" thickBot="1" x14ac:dyDescent="0.25">
      <c r="A73" s="3" t="s">
        <v>25</v>
      </c>
      <c r="B73" s="4">
        <f>SUM(B64:B72)</f>
        <v>0</v>
      </c>
      <c r="C73" s="5"/>
      <c r="D73" s="15"/>
      <c r="E73" s="15"/>
      <c r="F73" s="5"/>
      <c r="G73" s="15"/>
      <c r="H73" s="15"/>
      <c r="I73" s="15"/>
      <c r="J73" s="15"/>
      <c r="K73" s="15"/>
      <c r="L73" s="15"/>
      <c r="M73" s="31"/>
      <c r="N73" s="31"/>
      <c r="O73" s="31"/>
      <c r="P73" s="31"/>
      <c r="Q73" s="31"/>
      <c r="R73" s="31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x14ac:dyDescent="0.2">
      <c r="A74" s="5"/>
      <c r="B74" s="5"/>
      <c r="C74" s="5"/>
      <c r="D74" s="15"/>
      <c r="E74" s="15"/>
      <c r="F74" s="5"/>
      <c r="G74" s="15"/>
      <c r="H74" s="15"/>
      <c r="I74" s="15"/>
      <c r="J74" s="15"/>
      <c r="K74" s="15"/>
      <c r="L74" s="15"/>
      <c r="M74" s="31"/>
      <c r="N74" s="31"/>
      <c r="O74" s="31"/>
      <c r="P74" s="31"/>
      <c r="Q74" s="31"/>
      <c r="R74" s="31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x14ac:dyDescent="0.2">
      <c r="A75" s="6" t="s">
        <v>29</v>
      </c>
      <c r="B75" s="5"/>
      <c r="C75" s="5"/>
      <c r="D75" s="15"/>
      <c r="E75" s="15"/>
      <c r="F75" s="5"/>
      <c r="G75" s="15"/>
      <c r="H75" s="15"/>
      <c r="I75" s="15"/>
      <c r="J75" s="15"/>
      <c r="K75" s="15"/>
      <c r="L75" s="15"/>
      <c r="M75" s="31"/>
      <c r="N75" s="31"/>
      <c r="O75" s="31"/>
      <c r="P75" s="31"/>
      <c r="Q75" s="31"/>
      <c r="R75" s="31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x14ac:dyDescent="0.2">
      <c r="A76" s="11" t="s">
        <v>30</v>
      </c>
      <c r="B76" s="1">
        <f>COUNTIF(K14:K85,"Sticky Toffee")</f>
        <v>0</v>
      </c>
      <c r="C76" s="5"/>
      <c r="D76" s="15"/>
      <c r="E76" s="15"/>
      <c r="F76" s="5"/>
      <c r="G76" s="15"/>
      <c r="H76" s="15"/>
      <c r="I76" s="15"/>
      <c r="J76" s="15"/>
      <c r="K76" s="15"/>
      <c r="L76" s="15"/>
      <c r="M76" s="31"/>
      <c r="N76" s="31"/>
      <c r="O76" s="31"/>
      <c r="P76" s="31"/>
      <c r="Q76" s="31"/>
      <c r="R76" s="31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x14ac:dyDescent="0.2">
      <c r="A77" s="11" t="s">
        <v>77</v>
      </c>
      <c r="B77" s="1">
        <f>COUNTIF(K14:K85,"Bread &amp; Butter Pud")</f>
        <v>0</v>
      </c>
      <c r="C77" s="5"/>
      <c r="D77" s="15"/>
      <c r="E77" s="15"/>
      <c r="F77" s="5"/>
      <c r="G77" s="15"/>
      <c r="H77" s="15"/>
      <c r="I77" s="15"/>
      <c r="J77" s="15"/>
      <c r="K77" s="15"/>
      <c r="L77" s="15"/>
      <c r="M77" s="31"/>
      <c r="N77" s="31"/>
      <c r="O77" s="31"/>
      <c r="P77" s="31"/>
      <c r="Q77" s="31"/>
      <c r="R77" s="31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x14ac:dyDescent="0.2">
      <c r="A78" s="11" t="s">
        <v>61</v>
      </c>
      <c r="B78" s="1">
        <f>COUNTIF(K14:K85,"Banana Bread")</f>
        <v>0</v>
      </c>
      <c r="C78" s="5"/>
      <c r="D78" s="15"/>
      <c r="E78" s="15"/>
      <c r="F78" s="5"/>
      <c r="G78" s="15"/>
      <c r="H78" s="15"/>
      <c r="I78" s="15"/>
      <c r="J78" s="15"/>
      <c r="K78" s="15"/>
      <c r="L78" s="15"/>
      <c r="M78" s="31"/>
      <c r="N78" s="31"/>
      <c r="O78" s="31"/>
      <c r="P78" s="31"/>
      <c r="Q78" s="31"/>
      <c r="R78" s="31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x14ac:dyDescent="0.2">
      <c r="A79" s="12" t="s">
        <v>62</v>
      </c>
      <c r="B79" s="1">
        <f>COUNTIF(K14:K85,"Scone")</f>
        <v>0</v>
      </c>
      <c r="C79" s="5"/>
      <c r="D79" s="15"/>
      <c r="E79" s="15"/>
      <c r="F79" s="5"/>
      <c r="G79" s="15"/>
      <c r="H79" s="15"/>
      <c r="I79" s="15"/>
      <c r="J79" s="15"/>
      <c r="K79" s="15"/>
      <c r="L79" s="15"/>
      <c r="M79" s="31"/>
      <c r="N79" s="31"/>
      <c r="O79" s="31"/>
      <c r="P79" s="31"/>
      <c r="Q79" s="31"/>
      <c r="R79" s="31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x14ac:dyDescent="0.2">
      <c r="A80" s="12" t="s">
        <v>63</v>
      </c>
      <c r="B80" s="1">
        <f>COUNTIF(K14:K85,"Shortbread")</f>
        <v>0</v>
      </c>
      <c r="C80" s="5"/>
      <c r="D80" s="26"/>
      <c r="E80" s="15"/>
      <c r="F80" s="5"/>
      <c r="G80" s="15"/>
      <c r="H80" s="15"/>
      <c r="I80" s="15"/>
      <c r="J80" s="15"/>
      <c r="K80" s="15"/>
      <c r="L80" s="15"/>
      <c r="M80" s="32"/>
      <c r="N80" s="33"/>
      <c r="O80" s="33"/>
      <c r="P80" s="33"/>
      <c r="Q80" s="33"/>
      <c r="R80" s="3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x14ac:dyDescent="0.2">
      <c r="A81" s="12" t="s">
        <v>78</v>
      </c>
      <c r="B81" s="1">
        <f>COUNTIF(K14:K85,"Kids B&amp;B Pud")</f>
        <v>0</v>
      </c>
      <c r="C81" s="5"/>
      <c r="D81" s="26"/>
      <c r="E81" s="15"/>
      <c r="F81" s="5"/>
      <c r="G81" s="15"/>
      <c r="H81" s="15"/>
      <c r="I81" s="15"/>
      <c r="J81" s="15"/>
      <c r="K81" s="15"/>
      <c r="L81" s="15"/>
      <c r="M81" s="32"/>
      <c r="N81" s="33"/>
      <c r="O81" s="33"/>
      <c r="P81" s="33"/>
      <c r="Q81" s="33"/>
      <c r="R81" s="3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x14ac:dyDescent="0.2">
      <c r="A82" s="12" t="s">
        <v>44</v>
      </c>
      <c r="B82" s="2">
        <f>COUNTIF(K14:K85,"Kids Sundae")</f>
        <v>0</v>
      </c>
      <c r="C82" s="5"/>
      <c r="D82" s="26"/>
      <c r="E82" s="15"/>
      <c r="F82" s="5"/>
      <c r="G82" s="15"/>
      <c r="H82" s="15"/>
      <c r="I82" s="15"/>
      <c r="J82" s="15"/>
      <c r="K82" s="15"/>
      <c r="L82" s="15"/>
      <c r="M82" s="32"/>
      <c r="N82" s="33"/>
      <c r="O82" s="33"/>
      <c r="P82" s="33"/>
      <c r="Q82" s="33"/>
      <c r="R82" s="3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x14ac:dyDescent="0.2">
      <c r="A83" s="12" t="s">
        <v>38</v>
      </c>
      <c r="B83" s="2">
        <f>COUNTIF(K14:K85,"Kids Brownie")</f>
        <v>0</v>
      </c>
      <c r="C83" s="5"/>
      <c r="D83" s="26"/>
      <c r="E83" s="15"/>
      <c r="F83" s="5"/>
      <c r="G83" s="15"/>
      <c r="H83" s="15"/>
      <c r="I83" s="15"/>
      <c r="J83" s="15"/>
      <c r="K83" s="15"/>
      <c r="L83" s="15"/>
      <c r="M83" s="32"/>
      <c r="N83" s="33"/>
      <c r="O83" s="33"/>
      <c r="P83" s="33"/>
      <c r="Q83" s="33"/>
      <c r="R83" s="3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7" thickBot="1" x14ac:dyDescent="0.25">
      <c r="A84" s="12" t="s">
        <v>39</v>
      </c>
      <c r="B84" s="2">
        <f>COUNTIF(K14:K85,"Kids Ice Cream")</f>
        <v>0</v>
      </c>
      <c r="C84" s="5"/>
      <c r="D84" s="26"/>
      <c r="E84" s="15"/>
      <c r="F84" s="5"/>
      <c r="G84" s="15"/>
      <c r="H84" s="15"/>
      <c r="I84" s="15"/>
      <c r="J84" s="15"/>
      <c r="K84" s="15"/>
      <c r="L84" s="15"/>
      <c r="M84" s="32"/>
      <c r="N84" s="33"/>
      <c r="O84" s="33"/>
      <c r="P84" s="33"/>
      <c r="Q84" s="33"/>
      <c r="R84" s="3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7" thickBot="1" x14ac:dyDescent="0.25">
      <c r="A85" s="3" t="s">
        <v>29</v>
      </c>
      <c r="B85" s="4">
        <f>SUM(B76:B84)</f>
        <v>0</v>
      </c>
      <c r="C85" s="5"/>
      <c r="D85" s="25"/>
      <c r="E85" s="18"/>
      <c r="F85" s="5"/>
      <c r="G85" s="15"/>
      <c r="H85" s="15"/>
      <c r="I85" s="15"/>
      <c r="J85" s="15"/>
      <c r="K85" s="15"/>
      <c r="L85" s="15"/>
      <c r="M85" s="31"/>
      <c r="N85" s="31"/>
      <c r="O85" s="31"/>
      <c r="P85" s="31"/>
      <c r="Q85" s="31"/>
      <c r="R85" s="31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x14ac:dyDescent="0.2"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x14ac:dyDescent="0.2"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x14ac:dyDescent="0.2"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x14ac:dyDescent="0.2"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</sheetData>
  <sheetProtection algorithmName="SHA-512" hashValue="zqnNb4cLlDGByzOdaQIQoj7zP+VrJ4fGrPwsGlClqD+4gg93AvzHKphHnSY9EABtwi56hQguNFV8/Swcv1mxow==" saltValue="Cx5bAzZeK6P1fSU/O/jqSw==" spinCount="100000" sheet="1" objects="1" scenarios="1"/>
  <mergeCells count="78">
    <mergeCell ref="M83:R83"/>
    <mergeCell ref="M59:R59"/>
    <mergeCell ref="M60:R60"/>
    <mergeCell ref="M62:R62"/>
    <mergeCell ref="M64:R64"/>
    <mergeCell ref="M63:R63"/>
    <mergeCell ref="M66:R66"/>
    <mergeCell ref="M65:R65"/>
    <mergeCell ref="M73:R73"/>
    <mergeCell ref="M80:R80"/>
    <mergeCell ref="M81:R81"/>
    <mergeCell ref="M70:R70"/>
    <mergeCell ref="M71:R71"/>
    <mergeCell ref="M69:R69"/>
    <mergeCell ref="M67:R67"/>
    <mergeCell ref="M38:R38"/>
    <mergeCell ref="M31:R31"/>
    <mergeCell ref="M58:R58"/>
    <mergeCell ref="M82:R82"/>
    <mergeCell ref="M32:R32"/>
    <mergeCell ref="M33:R33"/>
    <mergeCell ref="M44:R44"/>
    <mergeCell ref="M45:R45"/>
    <mergeCell ref="M49:R49"/>
    <mergeCell ref="M50:R50"/>
    <mergeCell ref="M68:R68"/>
    <mergeCell ref="M72:R72"/>
    <mergeCell ref="M36:R36"/>
    <mergeCell ref="M56:R56"/>
    <mergeCell ref="M57:R57"/>
    <mergeCell ref="E6:G6"/>
    <mergeCell ref="E8:G8"/>
    <mergeCell ref="E10:G10"/>
    <mergeCell ref="M24:R24"/>
    <mergeCell ref="M23:R23"/>
    <mergeCell ref="J6:L6"/>
    <mergeCell ref="J8:L8"/>
    <mergeCell ref="J10:L10"/>
    <mergeCell ref="O6:Q6"/>
    <mergeCell ref="O8:Q8"/>
    <mergeCell ref="O10:Q10"/>
    <mergeCell ref="M14:R14"/>
    <mergeCell ref="M13:R13"/>
    <mergeCell ref="M19:R19"/>
    <mergeCell ref="M15:R15"/>
    <mergeCell ref="M16:R16"/>
    <mergeCell ref="M85:R85"/>
    <mergeCell ref="M84:R84"/>
    <mergeCell ref="M34:R34"/>
    <mergeCell ref="M35:R35"/>
    <mergeCell ref="M76:R76"/>
    <mergeCell ref="M77:R77"/>
    <mergeCell ref="M78:R78"/>
    <mergeCell ref="M79:R79"/>
    <mergeCell ref="M74:R74"/>
    <mergeCell ref="M75:R75"/>
    <mergeCell ref="M39:R39"/>
    <mergeCell ref="M41:R41"/>
    <mergeCell ref="M42:R42"/>
    <mergeCell ref="M43:R43"/>
    <mergeCell ref="M55:R55"/>
    <mergeCell ref="M37:R37"/>
    <mergeCell ref="M17:R17"/>
    <mergeCell ref="M18:R18"/>
    <mergeCell ref="M28:R28"/>
    <mergeCell ref="M29:R29"/>
    <mergeCell ref="M30:R30"/>
    <mergeCell ref="M25:R25"/>
    <mergeCell ref="M26:R26"/>
    <mergeCell ref="M20:R20"/>
    <mergeCell ref="M21:R21"/>
    <mergeCell ref="M22:R22"/>
    <mergeCell ref="M27:R27"/>
    <mergeCell ref="M46:R46"/>
    <mergeCell ref="M47:R47"/>
    <mergeCell ref="M48:R48"/>
    <mergeCell ref="M61:R61"/>
    <mergeCell ref="M54:R54"/>
  </mergeCells>
  <dataValidations count="5">
    <dataValidation type="list" allowBlank="1" showInputMessage="1" showErrorMessage="1" sqref="G14:G85" xr:uid="{00000000-0002-0000-0000-000000000000}">
      <formula1>$A$16:$A$21</formula1>
    </dataValidation>
    <dataValidation type="list" allowBlank="1" showInputMessage="1" showErrorMessage="1" sqref="H14:H85" xr:uid="{00000000-0002-0000-0000-000001000000}">
      <formula1>$A$25:$A$32</formula1>
    </dataValidation>
    <dataValidation type="list" allowBlank="1" showInputMessage="1" showErrorMessage="1" sqref="J14:J85" xr:uid="{00000000-0002-0000-0000-000002000000}">
      <formula1>$A$64:$A$72</formula1>
    </dataValidation>
    <dataValidation type="list" allowBlank="1" showInputMessage="1" showErrorMessage="1" sqref="I14:I85" xr:uid="{00000000-0002-0000-0000-000003000000}">
      <formula1>$A$36:$A$60</formula1>
    </dataValidation>
    <dataValidation type="list" allowBlank="1" showInputMessage="1" showErrorMessage="1" sqref="K14:K85" xr:uid="{00000000-0002-0000-0000-000004000000}">
      <formula1>$A$76:$A$84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2021-10-22T10:25:30Z</dcterms:created>
  <dcterms:modified xsi:type="dcterms:W3CDTF">2023-10-30T10:35:48Z</dcterms:modified>
</cp:coreProperties>
</file>